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0" windowWidth="30405" windowHeight="17160" activeTab="0"/>
  </bookViews>
  <sheets>
    <sheet name="Ark1" sheetId="1" r:id="rId1"/>
    <sheet name="Ark2" sheetId="2" r:id="rId2"/>
    <sheet name="Ark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<sst xmlns="http://schemas.openxmlformats.org/spreadsheetml/2006/main" count="254" uniqueCount="89">
  <si>
    <t>Y</t>
  </si>
  <si>
    <t>C</t>
  </si>
  <si>
    <t>I</t>
  </si>
  <si>
    <t>G</t>
  </si>
  <si>
    <t>t0</t>
  </si>
  <si>
    <t>t</t>
  </si>
  <si>
    <t>T</t>
  </si>
  <si>
    <t>NX</t>
  </si>
  <si>
    <t>Ligninger</t>
  </si>
  <si>
    <t>X eksport</t>
  </si>
  <si>
    <t>C priv konsum</t>
  </si>
  <si>
    <t>Løsning for Y</t>
  </si>
  <si>
    <t>Eksogene variable/parametre</t>
  </si>
  <si>
    <t>T=t0+tY</t>
  </si>
  <si>
    <t>Samlet sparing for landet</t>
  </si>
  <si>
    <t>Stot</t>
  </si>
  <si>
    <t>Kapitalslit</t>
  </si>
  <si>
    <t>Offentlig budsjettbalanse</t>
  </si>
  <si>
    <t>B</t>
  </si>
  <si>
    <t>Off. inntekter, totalt</t>
  </si>
  <si>
    <t>Y BNP totalt</t>
  </si>
  <si>
    <t>Modellen</t>
  </si>
  <si>
    <t>Økosirk</t>
  </si>
  <si>
    <t>Konsumfunksjon</t>
  </si>
  <si>
    <t>Skattefunksjon</t>
  </si>
  <si>
    <t>G offentlig kjøp av varer og tjenester</t>
  </si>
  <si>
    <t>I investering (privat)</t>
  </si>
  <si>
    <t>Handelsbalansen</t>
  </si>
  <si>
    <t>NX handelsbalansen (vare- og tjenestebalansen)</t>
  </si>
  <si>
    <t>Importfunksjonen</t>
  </si>
  <si>
    <t>Q</t>
  </si>
  <si>
    <t>a</t>
  </si>
  <si>
    <t>X</t>
  </si>
  <si>
    <t>Q = aY</t>
  </si>
  <si>
    <t>Y=C+I+G+X-Q</t>
  </si>
  <si>
    <t>Keynes-modell kalibrert til norsk økonomi</t>
  </si>
  <si>
    <t>ΔX</t>
  </si>
  <si>
    <t>Δt0</t>
  </si>
  <si>
    <t>Før endring</t>
  </si>
  <si>
    <t>Etter endring</t>
  </si>
  <si>
    <t>Endring</t>
  </si>
  <si>
    <t>Verdiene på de parametre som det ikke finnes sammenlignbare tall for, er valgt for å få "passende" verdier for de endogene variablene.</t>
  </si>
  <si>
    <t>Verdier på de eksogene variable og parametre er oppgitt i kolonne I, og sammenlignbare tall for Norge er gitt i kolonne K.</t>
  </si>
  <si>
    <t>Om modellen:</t>
  </si>
  <si>
    <t xml:space="preserve">Y </t>
  </si>
  <si>
    <t>(1)</t>
  </si>
  <si>
    <t>(2)</t>
  </si>
  <si>
    <t>(3)</t>
  </si>
  <si>
    <t>(4)</t>
  </si>
  <si>
    <t>(5)</t>
  </si>
  <si>
    <t>(6)</t>
  </si>
  <si>
    <t>(7)</t>
  </si>
  <si>
    <t>Itot=I+Ioff</t>
  </si>
  <si>
    <t>Q Import</t>
  </si>
  <si>
    <t>T netto skatter = Off. inntekter - off. overføringer</t>
  </si>
  <si>
    <t>Off. overføringer</t>
  </si>
  <si>
    <t>Ioff</t>
  </si>
  <si>
    <t>Multiplikator</t>
  </si>
  <si>
    <t>Endringer i eksogene variable/parametre</t>
  </si>
  <si>
    <t>Norge 2013 (omtrentlige tall)</t>
  </si>
  <si>
    <t>zC</t>
  </si>
  <si>
    <t>c1</t>
  </si>
  <si>
    <t xml:space="preserve">Modellen er basert på forelesningsnotat 4, Økonomisk aktivitet på kort sikt. </t>
  </si>
  <si>
    <t>c2</t>
  </si>
  <si>
    <t>r</t>
  </si>
  <si>
    <t>zI</t>
  </si>
  <si>
    <t>b1</t>
  </si>
  <si>
    <t>b2</t>
  </si>
  <si>
    <t>Investeringsfunksjonen</t>
  </si>
  <si>
    <t>rente</t>
  </si>
  <si>
    <t>Tommelfingerregel for virkning av renteøkning: 1 prosentpoeng høyere rente gir ett prosentpoeng lavere BNP for fastlands-Norge, se Økonomiske analyser 1/2011, boks 2.1</t>
  </si>
  <si>
    <t>Modellen regner ut verdier for de endogene variablene Y, C, I, T og Q, og også for samlet sparing for landet Stot, offentlig budsjettbalanse B, og handelsbalansen NX</t>
  </si>
  <si>
    <t>Dersom du vil endre på tall i modellen, husk at du bare må endre på tall i kolonne J (de eksogene variablene), og la modellen regne ut resten (de endogene variablene).</t>
  </si>
  <si>
    <t>ΔzC</t>
  </si>
  <si>
    <t>ΔzI</t>
  </si>
  <si>
    <t>Δr</t>
  </si>
  <si>
    <t>ΔG (konsum)</t>
  </si>
  <si>
    <t>I=zI+b1Y-b2r</t>
  </si>
  <si>
    <t>C=zC+c1(Y-T)-c2r</t>
  </si>
  <si>
    <t>Men i denne modellen har vi ikke med virkningen av renten på valutakursen, og derfor er det rimelig at renten har mindre virkning her</t>
  </si>
  <si>
    <t xml:space="preserve">Multiplikatoren er noe større i denne modellen enn det vi må anta den er i en virkelig økonomi. En årsak til dette er at renten er eksogen og valutakursen ikke er med. </t>
  </si>
  <si>
    <t>Med endogen rente ville økt BNP ført til økt rente, som dempet økningen i BNP. Økt BNP kunne også ført til sterkere kronekurs, bl.a. fordi renten heves, noe som også demper økningen i BNP.</t>
  </si>
  <si>
    <t>Det beste er om du gjør endringene i J31-J36, og så ser i tabellen nedenfor hva konsekvensene blir.</t>
  </si>
  <si>
    <t>Prosentvis endring</t>
  </si>
  <si>
    <t>S</t>
  </si>
  <si>
    <t>PROSENTVIS ENDRING</t>
  </si>
  <si>
    <t xml:space="preserve">Modellen er basert på forelesningsnotat 6, Konjunktursvingninger og finanspolitikk i en åpen økonomi. </t>
  </si>
  <si>
    <t>Z^T</t>
  </si>
  <si>
    <t>ΔZ^T</t>
  </si>
</sst>
</file>

<file path=xl/styles.xml><?xml version="1.0" encoding="utf-8"?>
<styleSheet xmlns="http://schemas.openxmlformats.org/spreadsheetml/2006/main">
  <numFmts count="4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.000"/>
    <numFmt numFmtId="187" formatCode="#,##0.0000"/>
    <numFmt numFmtId="188" formatCode="0.000"/>
    <numFmt numFmtId="189" formatCode="0.000000"/>
    <numFmt numFmtId="190" formatCode="0.00000"/>
    <numFmt numFmtId="191" formatCode="0.0000"/>
    <numFmt numFmtId="192" formatCode="#\ ##0.0"/>
    <numFmt numFmtId="193" formatCode="&quot;Ja&quot;;&quot;Ja&quot;;&quot;Nei&quot;"/>
    <numFmt numFmtId="194" formatCode="&quot;Sann&quot;;&quot;Sann&quot;;&quot;Usann&quot;"/>
    <numFmt numFmtId="195" formatCode="&quot;På&quot;;&quot;På&quot;;&quot;Av&quot;"/>
    <numFmt numFmtId="196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55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3" borderId="3" applyNumberFormat="0" applyAlignment="0" applyProtection="0"/>
    <xf numFmtId="0" fontId="0" fillId="24" borderId="4" applyNumberFormat="0" applyFon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19" borderId="9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85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8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1"/>
          <c:y val="0"/>
          <c:w val="0.958"/>
          <c:h val="0.9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Ark1!$B$14:$G$14</c:f>
              <c:strCache/>
            </c:strRef>
          </c:cat>
          <c:val>
            <c:numRef>
              <c:f>Ark1!$B$15:$G$15</c:f>
              <c:numCache/>
            </c:numRef>
          </c:val>
          <c:shape val="box"/>
        </c:ser>
        <c:shape val="box"/>
        <c:axId val="33127451"/>
        <c:axId val="29711604"/>
      </c:bar3DChart>
      <c:catAx>
        <c:axId val="331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711604"/>
        <c:crosses val="autoZero"/>
        <c:auto val="1"/>
        <c:lblOffset val="100"/>
        <c:tickLblSkip val="1"/>
        <c:noMultiLvlLbl val="0"/>
      </c:catAx>
      <c:valAx>
        <c:axId val="29711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27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68"/>
          <c:y val="0"/>
          <c:w val="0.911"/>
          <c:h val="0.9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Ark1!$G$38:$G$45</c:f>
              <c:strCache/>
            </c:strRef>
          </c:cat>
          <c:val>
            <c:numRef>
              <c:f>Ark1!$K$38:$K$45</c:f>
              <c:numCache/>
            </c:numRef>
          </c:val>
          <c:shape val="box"/>
        </c:ser>
        <c:shape val="box"/>
        <c:axId val="66077845"/>
        <c:axId val="57829694"/>
      </c:bar3DChart>
      <c:catAx>
        <c:axId val="6607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829694"/>
        <c:crosses val="autoZero"/>
        <c:auto val="1"/>
        <c:lblOffset val="100"/>
        <c:tickLblSkip val="1"/>
        <c:noMultiLvlLbl val="0"/>
      </c:catAx>
      <c:valAx>
        <c:axId val="57829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78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45"/>
          <c:y val="0"/>
          <c:w val="0.96075"/>
          <c:h val="0.9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Ark1!$B$14:$G$14</c:f>
              <c:strCache>
                <c:ptCount val="6"/>
                <c:pt idx="0">
                  <c:v>Y </c:v>
                </c:pt>
                <c:pt idx="1">
                  <c:v>C</c:v>
                </c:pt>
                <c:pt idx="2">
                  <c:v>I</c:v>
                </c:pt>
                <c:pt idx="3">
                  <c:v>G</c:v>
                </c:pt>
                <c:pt idx="4">
                  <c:v>X</c:v>
                </c:pt>
                <c:pt idx="5">
                  <c:v>Q</c:v>
                </c:pt>
              </c:strCache>
            </c:strRef>
          </c:cat>
          <c:val>
            <c:numRef>
              <c:f>Ark1!$B$15:$G$15</c:f>
              <c:numCache>
                <c:ptCount val="6"/>
                <c:pt idx="0">
                  <c:v>3010.5263157894733</c:v>
                </c:pt>
                <c:pt idx="1">
                  <c:v>1232.4210526315787</c:v>
                </c:pt>
                <c:pt idx="2">
                  <c:v>681.0526315789473</c:v>
                </c:pt>
                <c:pt idx="3">
                  <c:v>790</c:v>
                </c:pt>
                <c:pt idx="4">
                  <c:v>1150</c:v>
                </c:pt>
                <c:pt idx="5">
                  <c:v>842.9473684210526</c:v>
                </c:pt>
              </c:numCache>
            </c:numRef>
          </c:val>
          <c:shape val="box"/>
        </c:ser>
        <c:shape val="box"/>
        <c:axId val="50705199"/>
        <c:axId val="53693608"/>
      </c:bar3DChart>
      <c:catAx>
        <c:axId val="5070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693608"/>
        <c:crosses val="autoZero"/>
        <c:auto val="1"/>
        <c:lblOffset val="100"/>
        <c:tickLblSkip val="1"/>
        <c:noMultiLvlLbl val="0"/>
      </c:catAx>
      <c:valAx>
        <c:axId val="53693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51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image" Target="../media/image5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933450</xdr:colOff>
      <xdr:row>29</xdr:row>
      <xdr:rowOff>0</xdr:rowOff>
    </xdr:from>
    <xdr:to>
      <xdr:col>16</xdr:col>
      <xdr:colOff>581025</xdr:colOff>
      <xdr:row>47</xdr:row>
      <xdr:rowOff>152400</xdr:rowOff>
    </xdr:to>
    <xdr:graphicFrame>
      <xdr:nvGraphicFramePr>
        <xdr:cNvPr id="1" name="Chart 30"/>
        <xdr:cNvGraphicFramePr/>
      </xdr:nvGraphicFramePr>
      <xdr:xfrm>
        <a:off x="9658350" y="4791075"/>
        <a:ext cx="5114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914400</xdr:colOff>
      <xdr:row>53</xdr:row>
      <xdr:rowOff>95250</xdr:rowOff>
    </xdr:from>
    <xdr:to>
      <xdr:col>16</xdr:col>
      <xdr:colOff>561975</xdr:colOff>
      <xdr:row>72</xdr:row>
      <xdr:rowOff>85725</xdr:rowOff>
    </xdr:to>
    <xdr:graphicFrame>
      <xdr:nvGraphicFramePr>
        <xdr:cNvPr id="2" name="Chart 30"/>
        <xdr:cNvGraphicFramePr/>
      </xdr:nvGraphicFramePr>
      <xdr:xfrm>
        <a:off x="9639300" y="8772525"/>
        <a:ext cx="51149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933450</xdr:colOff>
      <xdr:row>29</xdr:row>
      <xdr:rowOff>0</xdr:rowOff>
    </xdr:from>
    <xdr:to>
      <xdr:col>16</xdr:col>
      <xdr:colOff>581025</xdr:colOff>
      <xdr:row>47</xdr:row>
      <xdr:rowOff>152400</xdr:rowOff>
    </xdr:to>
    <xdr:graphicFrame>
      <xdr:nvGraphicFramePr>
        <xdr:cNvPr id="1" name="Chart 30"/>
        <xdr:cNvGraphicFramePr/>
      </xdr:nvGraphicFramePr>
      <xdr:xfrm>
        <a:off x="9658350" y="4791075"/>
        <a:ext cx="5114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5</xdr:col>
      <xdr:colOff>400050</xdr:colOff>
      <xdr:row>46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7219950"/>
          <a:ext cx="3448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11</xdr:col>
      <xdr:colOff>152400</xdr:colOff>
      <xdr:row>49</xdr:row>
      <xdr:rowOff>95250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7705725"/>
          <a:ext cx="3371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E53" sqref="E53"/>
    </sheetView>
  </sheetViews>
  <sheetFormatPr defaultColWidth="11.421875" defaultRowHeight="12.75"/>
  <cols>
    <col min="1" max="1" width="25.421875" style="0" customWidth="1"/>
    <col min="2" max="7" width="11.421875" style="0" customWidth="1"/>
    <col min="8" max="8" width="6.8515625" style="0" customWidth="1"/>
    <col min="9" max="11" width="10.00390625" style="0" customWidth="1"/>
    <col min="12" max="12" width="40.8515625" style="0" customWidth="1"/>
    <col min="13" max="13" width="6.8515625" style="0" customWidth="1"/>
  </cols>
  <sheetData>
    <row r="1" ht="20.25">
      <c r="A1" s="3" t="s">
        <v>35</v>
      </c>
    </row>
    <row r="3" spans="1:9" ht="12.75">
      <c r="A3" s="2" t="s">
        <v>43</v>
      </c>
      <c r="I3" s="1" t="s">
        <v>70</v>
      </c>
    </row>
    <row r="4" spans="1:9" ht="12.75">
      <c r="A4" s="14" t="s">
        <v>86</v>
      </c>
      <c r="I4" s="1" t="s">
        <v>79</v>
      </c>
    </row>
    <row r="5" ht="12.75">
      <c r="A5" t="s">
        <v>42</v>
      </c>
    </row>
    <row r="6" ht="12.75">
      <c r="A6" t="s">
        <v>41</v>
      </c>
    </row>
    <row r="7" ht="12.75">
      <c r="A7" s="1" t="s">
        <v>71</v>
      </c>
    </row>
    <row r="8" ht="12.75">
      <c r="A8" s="1" t="s">
        <v>72</v>
      </c>
    </row>
    <row r="9" ht="12.75">
      <c r="A9" s="1" t="s">
        <v>82</v>
      </c>
    </row>
    <row r="10" ht="12.75">
      <c r="A10" s="1" t="s">
        <v>80</v>
      </c>
    </row>
    <row r="11" ht="12.75">
      <c r="A11" t="s">
        <v>81</v>
      </c>
    </row>
    <row r="13" spans="2:12" ht="12.75">
      <c r="B13" s="2" t="s">
        <v>8</v>
      </c>
      <c r="I13" s="2" t="s">
        <v>12</v>
      </c>
      <c r="L13" s="2" t="s">
        <v>59</v>
      </c>
    </row>
    <row r="14" spans="1:15" ht="12.75">
      <c r="A14" s="2" t="s">
        <v>22</v>
      </c>
      <c r="B14" s="2" t="s">
        <v>44</v>
      </c>
      <c r="C14" s="2" t="s">
        <v>1</v>
      </c>
      <c r="D14" s="2" t="s">
        <v>2</v>
      </c>
      <c r="E14" s="2" t="s">
        <v>3</v>
      </c>
      <c r="F14" s="2" t="s">
        <v>32</v>
      </c>
      <c r="G14" s="2" t="s">
        <v>30</v>
      </c>
      <c r="H14" s="2"/>
      <c r="I14" s="2" t="s">
        <v>3</v>
      </c>
      <c r="J14" s="8">
        <v>790</v>
      </c>
      <c r="K14" s="11"/>
      <c r="L14" t="s">
        <v>20</v>
      </c>
      <c r="M14">
        <v>3000</v>
      </c>
      <c r="O14">
        <f>M14-M15-M16-M17+M18-M26</f>
        <v>30</v>
      </c>
    </row>
    <row r="15" spans="1:13" ht="12.75">
      <c r="A15" s="7" t="s">
        <v>45</v>
      </c>
      <c r="B15" s="8">
        <f>C15+D15+E15+F15-G15</f>
        <v>3010.5263157894733</v>
      </c>
      <c r="C15" s="8">
        <f>B18</f>
        <v>1232.4210526315787</v>
      </c>
      <c r="D15" s="8">
        <f>B21</f>
        <v>681.0526315789473</v>
      </c>
      <c r="E15" s="8">
        <f>J14</f>
        <v>790</v>
      </c>
      <c r="F15" s="8">
        <f>J16</f>
        <v>1150</v>
      </c>
      <c r="G15" s="8">
        <f>B27</f>
        <v>842.9473684210526</v>
      </c>
      <c r="H15" s="8"/>
      <c r="I15" s="2" t="s">
        <v>2</v>
      </c>
      <c r="J15" s="8">
        <v>680</v>
      </c>
      <c r="K15" s="11"/>
      <c r="L15" t="s">
        <v>10</v>
      </c>
      <c r="M15">
        <v>1230</v>
      </c>
    </row>
    <row r="16" spans="9:13" ht="12.75">
      <c r="I16" s="2" t="s">
        <v>32</v>
      </c>
      <c r="J16" s="8">
        <v>1150</v>
      </c>
      <c r="K16" s="11"/>
      <c r="L16" t="s">
        <v>26</v>
      </c>
      <c r="M16">
        <v>640</v>
      </c>
    </row>
    <row r="17" spans="1:13" ht="12.75">
      <c r="A17" s="2" t="s">
        <v>23</v>
      </c>
      <c r="B17" s="2" t="s">
        <v>1</v>
      </c>
      <c r="C17" s="2" t="s">
        <v>60</v>
      </c>
      <c r="D17" s="2" t="s">
        <v>61</v>
      </c>
      <c r="E17" s="2" t="s">
        <v>0</v>
      </c>
      <c r="F17" s="2" t="s">
        <v>6</v>
      </c>
      <c r="G17" s="2" t="s">
        <v>63</v>
      </c>
      <c r="H17" s="2" t="s">
        <v>64</v>
      </c>
      <c r="I17" s="2" t="s">
        <v>56</v>
      </c>
      <c r="J17" s="5">
        <v>110</v>
      </c>
      <c r="K17" s="11"/>
      <c r="L17" t="s">
        <v>9</v>
      </c>
      <c r="M17">
        <v>1150</v>
      </c>
    </row>
    <row r="18" spans="1:13" ht="12.75">
      <c r="A18" s="7" t="s">
        <v>46</v>
      </c>
      <c r="B18" s="8">
        <f>C18+D18*(E18-F18)-G18*H18</f>
        <v>1232.4210526315787</v>
      </c>
      <c r="C18" s="8">
        <f>J20</f>
        <v>200</v>
      </c>
      <c r="D18" s="9">
        <f>J21</f>
        <v>0.6</v>
      </c>
      <c r="E18" s="8">
        <f>B31</f>
        <v>3010.5263157894733</v>
      </c>
      <c r="F18" s="8">
        <f>B24</f>
        <v>1123.157894736842</v>
      </c>
      <c r="G18" s="8">
        <f>J22</f>
        <v>50</v>
      </c>
      <c r="H18" s="8">
        <f>J19</f>
        <v>2</v>
      </c>
      <c r="I18" s="2" t="s">
        <v>16</v>
      </c>
      <c r="J18" s="5">
        <v>450</v>
      </c>
      <c r="K18" s="11"/>
      <c r="L18" t="s">
        <v>53</v>
      </c>
      <c r="M18">
        <v>840</v>
      </c>
    </row>
    <row r="19" spans="9:13" ht="12.75">
      <c r="I19" s="2" t="s">
        <v>69</v>
      </c>
      <c r="J19" s="8">
        <v>2</v>
      </c>
      <c r="K19" s="12"/>
      <c r="L19" t="s">
        <v>28</v>
      </c>
      <c r="M19">
        <v>310</v>
      </c>
    </row>
    <row r="20" spans="1:11" ht="12.75">
      <c r="A20" s="2" t="s">
        <v>68</v>
      </c>
      <c r="B20" s="1" t="s">
        <v>2</v>
      </c>
      <c r="C20" s="1" t="s">
        <v>65</v>
      </c>
      <c r="D20" s="1" t="s">
        <v>66</v>
      </c>
      <c r="E20" s="1" t="s">
        <v>0</v>
      </c>
      <c r="F20" s="1" t="s">
        <v>67</v>
      </c>
      <c r="G20" s="1" t="s">
        <v>64</v>
      </c>
      <c r="I20" s="2" t="s">
        <v>60</v>
      </c>
      <c r="J20" s="8">
        <v>200</v>
      </c>
      <c r="K20" s="12"/>
    </row>
    <row r="21" spans="2:11" ht="12.75">
      <c r="B21" s="5">
        <f>C21+D21*E21-F21*G21</f>
        <v>681.0526315789473</v>
      </c>
      <c r="C21">
        <f>J23</f>
        <v>440</v>
      </c>
      <c r="D21">
        <f>J24</f>
        <v>0.1</v>
      </c>
      <c r="E21" s="8">
        <f>B31</f>
        <v>3010.5263157894733</v>
      </c>
      <c r="F21">
        <f>J25</f>
        <v>30</v>
      </c>
      <c r="G21" s="8">
        <f>J19</f>
        <v>2</v>
      </c>
      <c r="I21" s="2" t="s">
        <v>61</v>
      </c>
      <c r="J21" s="10">
        <v>0.6</v>
      </c>
      <c r="K21" s="12"/>
    </row>
    <row r="22" spans="9:11" ht="12.75">
      <c r="I22" s="2" t="s">
        <v>63</v>
      </c>
      <c r="J22">
        <v>50</v>
      </c>
      <c r="K22" s="12"/>
    </row>
    <row r="23" spans="1:13" ht="12.75">
      <c r="A23" s="2" t="s">
        <v>24</v>
      </c>
      <c r="B23" s="2" t="s">
        <v>6</v>
      </c>
      <c r="C23" s="2" t="s">
        <v>87</v>
      </c>
      <c r="D23" s="2" t="s">
        <v>5</v>
      </c>
      <c r="E23" s="2" t="s">
        <v>0</v>
      </c>
      <c r="I23" s="2" t="s">
        <v>65</v>
      </c>
      <c r="J23">
        <v>440</v>
      </c>
      <c r="K23" s="12"/>
      <c r="L23" t="s">
        <v>19</v>
      </c>
      <c r="M23">
        <v>1660</v>
      </c>
    </row>
    <row r="24" spans="1:13" ht="12.75">
      <c r="A24" s="7" t="s">
        <v>47</v>
      </c>
      <c r="B24" s="8">
        <f>C24+D24*E24</f>
        <v>1123.157894736842</v>
      </c>
      <c r="C24" s="8">
        <f>J26</f>
        <v>220</v>
      </c>
      <c r="D24" s="9">
        <f>J27</f>
        <v>0.3</v>
      </c>
      <c r="E24" s="8">
        <f>B31</f>
        <v>3010.5263157894733</v>
      </c>
      <c r="F24" s="8"/>
      <c r="G24" s="8"/>
      <c r="H24" s="8"/>
      <c r="I24" s="2" t="s">
        <v>66</v>
      </c>
      <c r="J24">
        <v>0.1</v>
      </c>
      <c r="K24" s="12"/>
      <c r="L24" t="s">
        <v>55</v>
      </c>
      <c r="M24">
        <v>540</v>
      </c>
    </row>
    <row r="25" spans="9:13" ht="12.75">
      <c r="I25" s="2" t="s">
        <v>67</v>
      </c>
      <c r="J25">
        <v>30</v>
      </c>
      <c r="K25" s="13"/>
      <c r="L25" t="s">
        <v>54</v>
      </c>
      <c r="M25">
        <v>1120</v>
      </c>
    </row>
    <row r="26" spans="1:13" ht="12.75">
      <c r="A26" s="2" t="s">
        <v>29</v>
      </c>
      <c r="B26" s="2" t="s">
        <v>30</v>
      </c>
      <c r="C26" s="2" t="s">
        <v>31</v>
      </c>
      <c r="D26" s="2" t="s">
        <v>0</v>
      </c>
      <c r="I26" s="2" t="s">
        <v>87</v>
      </c>
      <c r="J26" s="8">
        <v>220</v>
      </c>
      <c r="K26" s="13"/>
      <c r="L26" t="s">
        <v>25</v>
      </c>
      <c r="M26">
        <v>790</v>
      </c>
    </row>
    <row r="27" spans="1:13" ht="12.75">
      <c r="A27" s="7" t="s">
        <v>48</v>
      </c>
      <c r="B27" s="8">
        <f>C27*D27</f>
        <v>842.9473684210526</v>
      </c>
      <c r="C27" s="9">
        <f>J28</f>
        <v>0.28</v>
      </c>
      <c r="D27" s="8">
        <f>B31</f>
        <v>3010.5263157894733</v>
      </c>
      <c r="E27" s="8"/>
      <c r="F27" s="8"/>
      <c r="G27" s="8"/>
      <c r="H27" s="8"/>
      <c r="I27" s="2" t="s">
        <v>5</v>
      </c>
      <c r="J27" s="10">
        <v>0.3</v>
      </c>
      <c r="K27" s="13"/>
      <c r="L27" t="s">
        <v>17</v>
      </c>
      <c r="M27">
        <v>335</v>
      </c>
    </row>
    <row r="28" spans="9:11" ht="12.75">
      <c r="I28" s="2" t="s">
        <v>31</v>
      </c>
      <c r="J28" s="10">
        <v>0.28</v>
      </c>
      <c r="K28" s="13"/>
    </row>
    <row r="30" spans="1:10" ht="12.75">
      <c r="A30" s="2" t="s">
        <v>11</v>
      </c>
      <c r="B30" s="2" t="s">
        <v>0</v>
      </c>
      <c r="I30" s="2" t="s">
        <v>58</v>
      </c>
      <c r="J30" s="2"/>
    </row>
    <row r="31" spans="1:10" ht="12.75">
      <c r="A31" s="7" t="s">
        <v>49</v>
      </c>
      <c r="B31" s="8">
        <f>(1/(1-J21*(1-J27)-J24+J28))*(J20-J21*J26-J22*J19+J23-J25*J19+J14+J16)</f>
        <v>3010.5263157894733</v>
      </c>
      <c r="C31" s="8"/>
      <c r="D31" s="8"/>
      <c r="E31" s="8"/>
      <c r="F31" s="8"/>
      <c r="G31" s="8"/>
      <c r="H31" s="8"/>
      <c r="I31" s="2" t="s">
        <v>76</v>
      </c>
      <c r="J31" s="2">
        <v>0</v>
      </c>
    </row>
    <row r="32" spans="1:10" ht="12.75">
      <c r="A32" s="2" t="s">
        <v>14</v>
      </c>
      <c r="B32" s="2" t="s">
        <v>15</v>
      </c>
      <c r="C32" s="2" t="s">
        <v>7</v>
      </c>
      <c r="D32" s="2" t="s">
        <v>52</v>
      </c>
      <c r="E32" s="2" t="s">
        <v>16</v>
      </c>
      <c r="I32" s="2" t="s">
        <v>73</v>
      </c>
      <c r="J32" s="2">
        <v>0</v>
      </c>
    </row>
    <row r="33" spans="1:10" ht="12.75">
      <c r="A33" s="7" t="s">
        <v>50</v>
      </c>
      <c r="B33" s="8">
        <f>C33+D33-E33</f>
        <v>647.0526315789475</v>
      </c>
      <c r="C33" s="8">
        <f>B37</f>
        <v>307.0526315789474</v>
      </c>
      <c r="D33" s="8">
        <f>J15+J17</f>
        <v>790</v>
      </c>
      <c r="E33" s="8">
        <f>J18</f>
        <v>450</v>
      </c>
      <c r="G33" s="8"/>
      <c r="H33" s="8"/>
      <c r="I33" s="2" t="s">
        <v>74</v>
      </c>
      <c r="J33" s="2">
        <v>0</v>
      </c>
    </row>
    <row r="34" spans="1:10" ht="12.75">
      <c r="A34" s="2" t="s">
        <v>17</v>
      </c>
      <c r="B34" s="2" t="s">
        <v>18</v>
      </c>
      <c r="C34" s="2" t="s">
        <v>6</v>
      </c>
      <c r="D34" s="2" t="s">
        <v>3</v>
      </c>
      <c r="E34" s="2"/>
      <c r="I34" s="2" t="s">
        <v>88</v>
      </c>
      <c r="J34" s="2">
        <v>0</v>
      </c>
    </row>
    <row r="35" spans="1:10" ht="12.75">
      <c r="A35" s="7" t="s">
        <v>51</v>
      </c>
      <c r="B35" s="8">
        <f>C35-D35</f>
        <v>333.1578947368421</v>
      </c>
      <c r="C35" s="8">
        <f>B24</f>
        <v>1123.157894736842</v>
      </c>
      <c r="D35" s="8">
        <f>J14</f>
        <v>790</v>
      </c>
      <c r="E35" s="8"/>
      <c r="G35" s="8"/>
      <c r="H35" s="8"/>
      <c r="I35" s="2" t="s">
        <v>36</v>
      </c>
      <c r="J35" s="2">
        <v>0</v>
      </c>
    </row>
    <row r="36" spans="1:10" ht="12.75">
      <c r="A36" s="2" t="s">
        <v>27</v>
      </c>
      <c r="B36" s="2" t="s">
        <v>7</v>
      </c>
      <c r="C36" s="2" t="s">
        <v>32</v>
      </c>
      <c r="D36" s="2" t="s">
        <v>30</v>
      </c>
      <c r="I36" s="2" t="s">
        <v>75</v>
      </c>
      <c r="J36" s="2">
        <v>0</v>
      </c>
    </row>
    <row r="37" spans="2:11" ht="12.75">
      <c r="B37" s="8">
        <f>C37-D37</f>
        <v>307.0526315789474</v>
      </c>
      <c r="C37" s="8">
        <f>J16</f>
        <v>1150</v>
      </c>
      <c r="D37" s="8">
        <f>B27</f>
        <v>842.9473684210526</v>
      </c>
      <c r="E37" s="8"/>
      <c r="F37" s="8"/>
      <c r="H37" s="2" t="s">
        <v>38</v>
      </c>
      <c r="I37" s="2" t="s">
        <v>39</v>
      </c>
      <c r="J37" s="2" t="s">
        <v>40</v>
      </c>
      <c r="K37" s="2" t="s">
        <v>83</v>
      </c>
    </row>
    <row r="38" spans="1:11" ht="12.75">
      <c r="A38" s="1"/>
      <c r="G38" t="s">
        <v>0</v>
      </c>
      <c r="H38" s="5">
        <f>B31</f>
        <v>3010.5263157894733</v>
      </c>
      <c r="I38" s="5">
        <f>H38+J38</f>
        <v>3010.5263157894733</v>
      </c>
      <c r="J38" s="5">
        <f>B49*(J31+J32+J33-(J21*J34)+J35-(J22+J25)*J36)</f>
        <v>0</v>
      </c>
      <c r="K38" s="5">
        <f>(J38/H38)*100</f>
        <v>0</v>
      </c>
    </row>
    <row r="39" spans="1:11" ht="12.75">
      <c r="A39" s="2" t="s">
        <v>21</v>
      </c>
      <c r="G39" t="s">
        <v>6</v>
      </c>
      <c r="H39" s="5">
        <f>B24</f>
        <v>1123.157894736842</v>
      </c>
      <c r="I39" s="5">
        <f aca="true" t="shared" si="0" ref="I39:I45">H39+J39</f>
        <v>1123.157894736842</v>
      </c>
      <c r="J39" s="5">
        <f>J38*J27+J34</f>
        <v>0</v>
      </c>
      <c r="K39" s="5">
        <f aca="true" t="shared" si="1" ref="K39:K45">(J39/H39)*100</f>
        <v>0</v>
      </c>
    </row>
    <row r="40" spans="1:11" ht="12.75">
      <c r="A40" s="6" t="s">
        <v>45</v>
      </c>
      <c r="B40" t="s">
        <v>34</v>
      </c>
      <c r="G40" t="s">
        <v>1</v>
      </c>
      <c r="H40" s="5">
        <f>B18</f>
        <v>1232.4210526315787</v>
      </c>
      <c r="I40" s="5">
        <f t="shared" si="0"/>
        <v>1232.4210526315787</v>
      </c>
      <c r="J40" s="5">
        <f>J32+J21*(J38-J39)-J22*J36</f>
        <v>0</v>
      </c>
      <c r="K40" s="5">
        <f t="shared" si="1"/>
        <v>0</v>
      </c>
    </row>
    <row r="41" spans="1:11" ht="12.75">
      <c r="A41" s="6" t="s">
        <v>46</v>
      </c>
      <c r="B41" s="1" t="s">
        <v>78</v>
      </c>
      <c r="G41" s="1" t="s">
        <v>2</v>
      </c>
      <c r="H41" s="5">
        <f>B21</f>
        <v>681.0526315789473</v>
      </c>
      <c r="I41" s="5">
        <f t="shared" si="0"/>
        <v>681.0526315789473</v>
      </c>
      <c r="J41" s="5">
        <f>J33+J24*J38-J25*J36</f>
        <v>0</v>
      </c>
      <c r="K41" s="5">
        <f t="shared" si="1"/>
        <v>0</v>
      </c>
    </row>
    <row r="42" spans="1:11" ht="12.75">
      <c r="A42" s="6" t="s">
        <v>47</v>
      </c>
      <c r="B42" t="s">
        <v>77</v>
      </c>
      <c r="G42" t="s">
        <v>30</v>
      </c>
      <c r="H42" s="5">
        <f>B27</f>
        <v>842.9473684210526</v>
      </c>
      <c r="I42" s="5">
        <f t="shared" si="0"/>
        <v>842.9473684210526</v>
      </c>
      <c r="J42" s="5">
        <f>J28*J38</f>
        <v>0</v>
      </c>
      <c r="K42" s="5">
        <f t="shared" si="1"/>
        <v>0</v>
      </c>
    </row>
    <row r="43" spans="1:11" ht="12.75">
      <c r="A43" s="6" t="s">
        <v>47</v>
      </c>
      <c r="B43" t="s">
        <v>13</v>
      </c>
      <c r="G43" t="s">
        <v>18</v>
      </c>
      <c r="H43" s="5">
        <f>B35</f>
        <v>333.1578947368421</v>
      </c>
      <c r="I43" s="5">
        <f t="shared" si="0"/>
        <v>333.1578947368421</v>
      </c>
      <c r="J43" s="5">
        <f>J39-J31</f>
        <v>0</v>
      </c>
      <c r="K43" s="5">
        <f t="shared" si="1"/>
        <v>0</v>
      </c>
    </row>
    <row r="44" spans="1:11" ht="12.75">
      <c r="A44" s="6" t="s">
        <v>48</v>
      </c>
      <c r="B44" t="s">
        <v>33</v>
      </c>
      <c r="G44" t="s">
        <v>7</v>
      </c>
      <c r="H44" s="5">
        <f>B37</f>
        <v>307.0526315789474</v>
      </c>
      <c r="I44" s="5">
        <f t="shared" si="0"/>
        <v>307.0526315789474</v>
      </c>
      <c r="J44" s="5">
        <f>J35-J42</f>
        <v>0</v>
      </c>
      <c r="K44" s="5">
        <f t="shared" si="1"/>
        <v>0</v>
      </c>
    </row>
    <row r="45" spans="1:11" ht="12.75">
      <c r="A45" t="s">
        <v>11</v>
      </c>
      <c r="G45" t="s">
        <v>84</v>
      </c>
      <c r="H45" s="5">
        <f>B33</f>
        <v>647.0526315789475</v>
      </c>
      <c r="I45" s="5">
        <f t="shared" si="0"/>
        <v>647.0526315789475</v>
      </c>
      <c r="J45" s="5">
        <f>J41+J44</f>
        <v>0</v>
      </c>
      <c r="K45" s="5">
        <f t="shared" si="1"/>
        <v>0</v>
      </c>
    </row>
    <row r="46" ht="12.75">
      <c r="A46" s="6" t="s">
        <v>49</v>
      </c>
    </row>
    <row r="49" spans="1:2" ht="12.75">
      <c r="A49" t="s">
        <v>57</v>
      </c>
      <c r="B49" s="10">
        <f>1/(1-J21*(1-J27)-J24+J28)</f>
        <v>1.3157894736842104</v>
      </c>
    </row>
    <row r="53" ht="12.75">
      <c r="L53" s="2" t="s">
        <v>85</v>
      </c>
    </row>
  </sheetData>
  <sheetProtection/>
  <printOptions/>
  <pageMargins left="0.75" right="0.75" top="1" bottom="1" header="0.5" footer="0.5"/>
  <pageSetup horizontalDpi="600" verticalDpi="600" orientation="portrait" paperSize="9"/>
  <drawing r:id="rId4"/>
  <legacyDrawing r:id="rId3"/>
  <oleObjects>
    <oleObject progId="Equation.DSMT4" shapeId="56049956" r:id="rId1"/>
    <oleObject progId="Equation.DSMT4" shapeId="5605138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K37" sqref="K37"/>
    </sheetView>
  </sheetViews>
  <sheetFormatPr defaultColWidth="11.421875" defaultRowHeight="12.75"/>
  <cols>
    <col min="1" max="1" width="25.421875" style="0" customWidth="1"/>
    <col min="2" max="7" width="11.421875" style="0" customWidth="1"/>
    <col min="8" max="8" width="6.8515625" style="0" customWidth="1"/>
    <col min="9" max="11" width="10.00390625" style="0" customWidth="1"/>
    <col min="12" max="12" width="40.8515625" style="0" customWidth="1"/>
    <col min="13" max="13" width="6.8515625" style="0" customWidth="1"/>
  </cols>
  <sheetData>
    <row r="1" ht="20.25">
      <c r="A1" s="3" t="s">
        <v>35</v>
      </c>
    </row>
    <row r="3" spans="1:9" ht="12.75">
      <c r="A3" s="2" t="s">
        <v>43</v>
      </c>
      <c r="I3" s="1" t="s">
        <v>70</v>
      </c>
    </row>
    <row r="4" spans="1:9" ht="12.75">
      <c r="A4" t="s">
        <v>62</v>
      </c>
      <c r="I4" s="1" t="s">
        <v>79</v>
      </c>
    </row>
    <row r="5" ht="12.75">
      <c r="A5" t="s">
        <v>42</v>
      </c>
    </row>
    <row r="6" ht="12.75">
      <c r="A6" t="s">
        <v>41</v>
      </c>
    </row>
    <row r="7" ht="12.75">
      <c r="A7" s="1" t="s">
        <v>71</v>
      </c>
    </row>
    <row r="8" ht="12.75">
      <c r="A8" s="1" t="s">
        <v>72</v>
      </c>
    </row>
    <row r="9" ht="12.75">
      <c r="A9" s="1" t="s">
        <v>82</v>
      </c>
    </row>
    <row r="10" ht="12.75">
      <c r="A10" s="1" t="s">
        <v>80</v>
      </c>
    </row>
    <row r="11" ht="12.75">
      <c r="A11" t="s">
        <v>81</v>
      </c>
    </row>
    <row r="13" spans="2:12" ht="12.75">
      <c r="B13" s="2" t="s">
        <v>8</v>
      </c>
      <c r="I13" s="2" t="s">
        <v>12</v>
      </c>
      <c r="L13" s="2" t="s">
        <v>59</v>
      </c>
    </row>
    <row r="14" spans="1:13" ht="12.75">
      <c r="A14" s="2" t="s">
        <v>22</v>
      </c>
      <c r="B14" s="2" t="s">
        <v>44</v>
      </c>
      <c r="C14" s="2" t="s">
        <v>1</v>
      </c>
      <c r="D14" s="2" t="s">
        <v>2</v>
      </c>
      <c r="E14" s="2" t="s">
        <v>3</v>
      </c>
      <c r="F14" s="2" t="s">
        <v>32</v>
      </c>
      <c r="G14" s="2" t="s">
        <v>30</v>
      </c>
      <c r="H14" s="2"/>
      <c r="I14" s="2" t="s">
        <v>3</v>
      </c>
      <c r="J14" s="8">
        <v>790</v>
      </c>
      <c r="K14" s="11"/>
      <c r="L14" t="s">
        <v>20</v>
      </c>
      <c r="M14">
        <v>3000</v>
      </c>
    </row>
    <row r="15" spans="1:13" ht="12.75">
      <c r="A15" s="7" t="s">
        <v>45</v>
      </c>
      <c r="B15" s="8">
        <f>C15+D15+E15+F15-G15</f>
        <v>3010.5263157894733</v>
      </c>
      <c r="C15" s="8">
        <f>B18</f>
        <v>1232.4210526315787</v>
      </c>
      <c r="D15" s="8">
        <f>B21</f>
        <v>681.0526315789473</v>
      </c>
      <c r="E15" s="8">
        <f>J14</f>
        <v>790</v>
      </c>
      <c r="F15" s="8">
        <f>J16</f>
        <v>1150</v>
      </c>
      <c r="G15" s="8">
        <f>B27</f>
        <v>842.9473684210526</v>
      </c>
      <c r="H15" s="8"/>
      <c r="I15" s="2" t="s">
        <v>2</v>
      </c>
      <c r="J15" s="8">
        <v>680</v>
      </c>
      <c r="K15" s="11"/>
      <c r="L15" t="s">
        <v>10</v>
      </c>
      <c r="M15">
        <v>1230</v>
      </c>
    </row>
    <row r="16" spans="9:13" ht="12.75">
      <c r="I16" s="2" t="s">
        <v>32</v>
      </c>
      <c r="J16" s="8">
        <v>1150</v>
      </c>
      <c r="K16" s="11"/>
      <c r="L16" t="s">
        <v>26</v>
      </c>
      <c r="M16">
        <v>680</v>
      </c>
    </row>
    <row r="17" spans="1:13" ht="12.75">
      <c r="A17" s="2" t="s">
        <v>23</v>
      </c>
      <c r="B17" s="2" t="s">
        <v>1</v>
      </c>
      <c r="C17" s="2" t="s">
        <v>60</v>
      </c>
      <c r="D17" s="2" t="s">
        <v>61</v>
      </c>
      <c r="E17" s="2" t="s">
        <v>0</v>
      </c>
      <c r="F17" s="2" t="s">
        <v>6</v>
      </c>
      <c r="G17" s="2" t="s">
        <v>63</v>
      </c>
      <c r="H17" s="2" t="s">
        <v>64</v>
      </c>
      <c r="I17" s="2" t="s">
        <v>56</v>
      </c>
      <c r="J17" s="5">
        <v>110</v>
      </c>
      <c r="K17" s="11"/>
      <c r="L17" t="s">
        <v>9</v>
      </c>
      <c r="M17">
        <v>1150</v>
      </c>
    </row>
    <row r="18" spans="1:13" ht="12.75">
      <c r="A18" s="7" t="s">
        <v>46</v>
      </c>
      <c r="B18" s="8">
        <f>C18+D18*(E18-F18)-G18*H18</f>
        <v>1232.4210526315787</v>
      </c>
      <c r="C18" s="8">
        <f>J20</f>
        <v>200</v>
      </c>
      <c r="D18" s="9">
        <f>J21</f>
        <v>0.6</v>
      </c>
      <c r="E18" s="8">
        <f>B31</f>
        <v>3010.5263157894733</v>
      </c>
      <c r="F18" s="8">
        <f>B24</f>
        <v>1123.157894736842</v>
      </c>
      <c r="G18" s="8">
        <f>J22</f>
        <v>50</v>
      </c>
      <c r="H18" s="8">
        <f>J19</f>
        <v>2</v>
      </c>
      <c r="I18" s="2" t="s">
        <v>16</v>
      </c>
      <c r="J18" s="5">
        <v>450</v>
      </c>
      <c r="K18" s="11"/>
      <c r="L18" t="s">
        <v>53</v>
      </c>
      <c r="M18">
        <v>840</v>
      </c>
    </row>
    <row r="19" spans="9:13" ht="12.75">
      <c r="I19" s="2" t="s">
        <v>69</v>
      </c>
      <c r="J19" s="8">
        <v>2</v>
      </c>
      <c r="K19" s="12"/>
      <c r="L19" t="s">
        <v>28</v>
      </c>
      <c r="M19">
        <v>310</v>
      </c>
    </row>
    <row r="20" spans="1:11" ht="12.75">
      <c r="A20" s="2" t="s">
        <v>68</v>
      </c>
      <c r="B20" s="1" t="s">
        <v>2</v>
      </c>
      <c r="C20" s="1" t="s">
        <v>65</v>
      </c>
      <c r="D20" s="1" t="s">
        <v>66</v>
      </c>
      <c r="E20" s="1" t="s">
        <v>0</v>
      </c>
      <c r="F20" s="1" t="s">
        <v>67</v>
      </c>
      <c r="G20" s="1" t="s">
        <v>64</v>
      </c>
      <c r="I20" s="2" t="s">
        <v>60</v>
      </c>
      <c r="J20" s="8">
        <v>200</v>
      </c>
      <c r="K20" s="12"/>
    </row>
    <row r="21" spans="2:11" ht="12.75">
      <c r="B21" s="5">
        <f>C21+D21*E21-F21*G21</f>
        <v>681.0526315789473</v>
      </c>
      <c r="C21">
        <f>J23</f>
        <v>440</v>
      </c>
      <c r="D21">
        <f>J24</f>
        <v>0.1</v>
      </c>
      <c r="E21" s="8">
        <f>B31</f>
        <v>3010.5263157894733</v>
      </c>
      <c r="F21">
        <f>J25</f>
        <v>30</v>
      </c>
      <c r="G21" s="8">
        <f>J19</f>
        <v>2</v>
      </c>
      <c r="I21" s="2" t="s">
        <v>61</v>
      </c>
      <c r="J21" s="10">
        <v>0.6</v>
      </c>
      <c r="K21" s="12"/>
    </row>
    <row r="22" spans="9:11" ht="12.75">
      <c r="I22" s="2" t="s">
        <v>63</v>
      </c>
      <c r="J22">
        <v>50</v>
      </c>
      <c r="K22" s="12"/>
    </row>
    <row r="23" spans="1:13" ht="12.75">
      <c r="A23" s="2" t="s">
        <v>24</v>
      </c>
      <c r="B23" s="2" t="s">
        <v>6</v>
      </c>
      <c r="C23" s="2" t="s">
        <v>4</v>
      </c>
      <c r="D23" s="2" t="s">
        <v>5</v>
      </c>
      <c r="E23" s="2" t="s">
        <v>0</v>
      </c>
      <c r="I23" s="2" t="s">
        <v>65</v>
      </c>
      <c r="J23">
        <v>440</v>
      </c>
      <c r="K23" s="12"/>
      <c r="L23" t="s">
        <v>19</v>
      </c>
      <c r="M23">
        <v>1660</v>
      </c>
    </row>
    <row r="24" spans="1:13" ht="12.75">
      <c r="A24" s="7" t="s">
        <v>47</v>
      </c>
      <c r="B24" s="8">
        <f>C24+D24*E24</f>
        <v>1123.157894736842</v>
      </c>
      <c r="C24" s="8">
        <f>J26</f>
        <v>220</v>
      </c>
      <c r="D24" s="9">
        <f>J27</f>
        <v>0.3</v>
      </c>
      <c r="E24" s="8">
        <f>B31</f>
        <v>3010.5263157894733</v>
      </c>
      <c r="F24" s="8"/>
      <c r="G24" s="8"/>
      <c r="H24" s="8"/>
      <c r="I24" s="2" t="s">
        <v>66</v>
      </c>
      <c r="J24">
        <v>0.1</v>
      </c>
      <c r="K24" s="12"/>
      <c r="L24" t="s">
        <v>55</v>
      </c>
      <c r="M24">
        <v>540</v>
      </c>
    </row>
    <row r="25" spans="9:13" ht="12.75">
      <c r="I25" s="2" t="s">
        <v>67</v>
      </c>
      <c r="J25">
        <v>30</v>
      </c>
      <c r="K25" s="13"/>
      <c r="L25" t="s">
        <v>54</v>
      </c>
      <c r="M25">
        <v>1120</v>
      </c>
    </row>
    <row r="26" spans="1:13" ht="12.75">
      <c r="A26" s="2" t="s">
        <v>29</v>
      </c>
      <c r="B26" s="2" t="s">
        <v>30</v>
      </c>
      <c r="C26" s="2" t="s">
        <v>31</v>
      </c>
      <c r="D26" s="2" t="s">
        <v>0</v>
      </c>
      <c r="I26" s="2" t="s">
        <v>4</v>
      </c>
      <c r="J26" s="8">
        <v>220</v>
      </c>
      <c r="K26" s="13"/>
      <c r="L26" t="s">
        <v>25</v>
      </c>
      <c r="M26">
        <v>790</v>
      </c>
    </row>
    <row r="27" spans="1:13" ht="12.75">
      <c r="A27" s="7" t="s">
        <v>48</v>
      </c>
      <c r="B27" s="8">
        <f>C27*D27</f>
        <v>842.9473684210526</v>
      </c>
      <c r="C27" s="9">
        <f>J28</f>
        <v>0.28</v>
      </c>
      <c r="D27" s="8">
        <f>B31</f>
        <v>3010.5263157894733</v>
      </c>
      <c r="E27" s="8"/>
      <c r="F27" s="8"/>
      <c r="G27" s="8"/>
      <c r="H27" s="8"/>
      <c r="I27" s="2" t="s">
        <v>5</v>
      </c>
      <c r="J27" s="10">
        <v>0.3</v>
      </c>
      <c r="K27" s="13"/>
      <c r="L27" t="s">
        <v>17</v>
      </c>
      <c r="M27">
        <v>335</v>
      </c>
    </row>
    <row r="28" spans="9:11" ht="12.75">
      <c r="I28" s="2" t="s">
        <v>31</v>
      </c>
      <c r="J28" s="10">
        <v>0.28</v>
      </c>
      <c r="K28" s="13"/>
    </row>
    <row r="30" spans="1:10" ht="12.75">
      <c r="A30" s="2" t="s">
        <v>11</v>
      </c>
      <c r="B30" s="2" t="s">
        <v>0</v>
      </c>
      <c r="I30" s="2" t="s">
        <v>58</v>
      </c>
      <c r="J30" s="2"/>
    </row>
    <row r="31" spans="1:10" ht="12.75">
      <c r="A31" s="7" t="s">
        <v>49</v>
      </c>
      <c r="B31" s="8">
        <f>(1/(1-J21*(1-J27)-J24+J28))*(J20-J21*J26-J22*J19+J23-J25*J19+J14+J16)</f>
        <v>3010.5263157894733</v>
      </c>
      <c r="C31" s="8"/>
      <c r="D31" s="8"/>
      <c r="E31" s="8"/>
      <c r="F31" s="8"/>
      <c r="G31" s="8"/>
      <c r="H31" s="8"/>
      <c r="I31" s="2" t="s">
        <v>76</v>
      </c>
      <c r="J31" s="2">
        <v>0</v>
      </c>
    </row>
    <row r="32" spans="1:10" ht="12.75">
      <c r="A32" s="2" t="s">
        <v>14</v>
      </c>
      <c r="B32" s="2" t="s">
        <v>15</v>
      </c>
      <c r="C32" s="2" t="s">
        <v>7</v>
      </c>
      <c r="D32" s="2" t="s">
        <v>52</v>
      </c>
      <c r="E32" s="2" t="s">
        <v>16</v>
      </c>
      <c r="I32" s="2" t="s">
        <v>73</v>
      </c>
      <c r="J32" s="2">
        <v>0</v>
      </c>
    </row>
    <row r="33" spans="1:10" ht="12.75">
      <c r="A33" s="7" t="s">
        <v>50</v>
      </c>
      <c r="B33" s="8">
        <f>C33+D33-E33</f>
        <v>647.0526315789475</v>
      </c>
      <c r="C33" s="8">
        <f>B37</f>
        <v>307.0526315789474</v>
      </c>
      <c r="D33" s="8">
        <f>J15+J17</f>
        <v>790</v>
      </c>
      <c r="E33" s="8">
        <f>J18</f>
        <v>450</v>
      </c>
      <c r="G33" s="8"/>
      <c r="H33" s="8"/>
      <c r="I33" s="2" t="s">
        <v>74</v>
      </c>
      <c r="J33" s="2">
        <v>0</v>
      </c>
    </row>
    <row r="34" spans="1:10" ht="12.75">
      <c r="A34" s="2" t="s">
        <v>17</v>
      </c>
      <c r="B34" s="2" t="s">
        <v>18</v>
      </c>
      <c r="C34" s="2" t="s">
        <v>6</v>
      </c>
      <c r="D34" s="2" t="s">
        <v>3</v>
      </c>
      <c r="E34" s="2"/>
      <c r="I34" s="2" t="s">
        <v>37</v>
      </c>
      <c r="J34" s="2">
        <v>0</v>
      </c>
    </row>
    <row r="35" spans="1:10" ht="12.75">
      <c r="A35" s="7" t="s">
        <v>51</v>
      </c>
      <c r="B35" s="8">
        <f>C35-D35</f>
        <v>333.1578947368421</v>
      </c>
      <c r="C35" s="8">
        <f>B24</f>
        <v>1123.157894736842</v>
      </c>
      <c r="D35" s="8">
        <f>J14</f>
        <v>790</v>
      </c>
      <c r="E35" s="8"/>
      <c r="G35" s="8"/>
      <c r="H35" s="8"/>
      <c r="I35" s="2" t="s">
        <v>36</v>
      </c>
      <c r="J35" s="2">
        <v>0</v>
      </c>
    </row>
    <row r="36" spans="1:10" ht="12.75">
      <c r="A36" s="2" t="s">
        <v>27</v>
      </c>
      <c r="B36" s="2" t="s">
        <v>7</v>
      </c>
      <c r="C36" s="2" t="s">
        <v>32</v>
      </c>
      <c r="D36" s="2" t="s">
        <v>30</v>
      </c>
      <c r="I36" s="2" t="s">
        <v>75</v>
      </c>
      <c r="J36" s="2">
        <v>0</v>
      </c>
    </row>
    <row r="37" spans="2:10" ht="12.75">
      <c r="B37" s="8">
        <f>C37-D37</f>
        <v>307.0526315789474</v>
      </c>
      <c r="C37" s="8">
        <f>J16</f>
        <v>1150</v>
      </c>
      <c r="D37" s="8">
        <f>B27</f>
        <v>842.9473684210526</v>
      </c>
      <c r="E37" s="8"/>
      <c r="F37" s="8"/>
      <c r="H37" s="2" t="s">
        <v>38</v>
      </c>
      <c r="I37" s="2" t="s">
        <v>39</v>
      </c>
      <c r="J37" s="2" t="s">
        <v>40</v>
      </c>
    </row>
    <row r="38" spans="1:10" ht="12.75">
      <c r="A38" s="1"/>
      <c r="G38" t="s">
        <v>0</v>
      </c>
      <c r="H38" s="5">
        <f>B31</f>
        <v>3010.5263157894733</v>
      </c>
      <c r="I38" s="5">
        <f>H38+J38</f>
        <v>3010.5263157894733</v>
      </c>
      <c r="J38" s="5">
        <f>B49*(J31+J32+J33+J34+J35-(J22+J25)*J36)</f>
        <v>0</v>
      </c>
    </row>
    <row r="39" spans="1:10" ht="12.75">
      <c r="A39" s="2" t="s">
        <v>21</v>
      </c>
      <c r="G39" t="s">
        <v>6</v>
      </c>
      <c r="H39" s="5">
        <f>B24</f>
        <v>1123.157894736842</v>
      </c>
      <c r="I39" s="5">
        <f aca="true" t="shared" si="0" ref="I39:I45">H39+J39</f>
        <v>1123.157894736842</v>
      </c>
      <c r="J39" s="5">
        <f>J38*J27+J34</f>
        <v>0</v>
      </c>
    </row>
    <row r="40" spans="1:10" ht="12.75">
      <c r="A40" s="6" t="s">
        <v>45</v>
      </c>
      <c r="B40" t="s">
        <v>34</v>
      </c>
      <c r="G40" t="s">
        <v>1</v>
      </c>
      <c r="H40" s="5">
        <f>B18</f>
        <v>1232.4210526315787</v>
      </c>
      <c r="I40" s="5">
        <f t="shared" si="0"/>
        <v>1232.4210526315787</v>
      </c>
      <c r="J40" s="5">
        <f>J32+J21*(J38-J39)-J22*J36</f>
        <v>0</v>
      </c>
    </row>
    <row r="41" spans="1:10" ht="12.75">
      <c r="A41" s="6" t="s">
        <v>46</v>
      </c>
      <c r="B41" s="1" t="s">
        <v>78</v>
      </c>
      <c r="G41" s="1" t="s">
        <v>2</v>
      </c>
      <c r="H41" s="5">
        <f>B21</f>
        <v>681.0526315789473</v>
      </c>
      <c r="I41" s="5">
        <f t="shared" si="0"/>
        <v>681.0526315789473</v>
      </c>
      <c r="J41" s="5">
        <f>J33+J24*J38-J25*J36</f>
        <v>0</v>
      </c>
    </row>
    <row r="42" spans="1:10" ht="12.75">
      <c r="A42" s="6" t="s">
        <v>47</v>
      </c>
      <c r="B42" t="s">
        <v>77</v>
      </c>
      <c r="G42" t="s">
        <v>30</v>
      </c>
      <c r="H42" s="5">
        <f>B27</f>
        <v>842.9473684210526</v>
      </c>
      <c r="I42" s="5">
        <f t="shared" si="0"/>
        <v>842.9473684210526</v>
      </c>
      <c r="J42" s="5">
        <f>J28*J38</f>
        <v>0</v>
      </c>
    </row>
    <row r="43" spans="1:10" ht="12.75">
      <c r="A43" s="6" t="s">
        <v>47</v>
      </c>
      <c r="B43" t="s">
        <v>13</v>
      </c>
      <c r="G43" t="s">
        <v>18</v>
      </c>
      <c r="H43" s="5">
        <f>B35</f>
        <v>333.1578947368421</v>
      </c>
      <c r="I43" s="5">
        <f t="shared" si="0"/>
        <v>333.1578947368421</v>
      </c>
      <c r="J43" s="5">
        <f>J39-J31</f>
        <v>0</v>
      </c>
    </row>
    <row r="44" spans="1:10" ht="12.75">
      <c r="A44" s="6" t="s">
        <v>48</v>
      </c>
      <c r="B44" t="s">
        <v>33</v>
      </c>
      <c r="G44" t="s">
        <v>7</v>
      </c>
      <c r="H44" s="5">
        <f>B37</f>
        <v>307.0526315789474</v>
      </c>
      <c r="I44" s="5">
        <f t="shared" si="0"/>
        <v>307.0526315789474</v>
      </c>
      <c r="J44" s="5">
        <f>J35-J42</f>
        <v>0</v>
      </c>
    </row>
    <row r="45" spans="1:10" ht="12.75">
      <c r="A45" t="s">
        <v>11</v>
      </c>
      <c r="G45" t="s">
        <v>15</v>
      </c>
      <c r="H45" s="5">
        <f>B33</f>
        <v>647.0526315789475</v>
      </c>
      <c r="I45" s="5">
        <f t="shared" si="0"/>
        <v>647.0526315789475</v>
      </c>
      <c r="J45" s="5">
        <f>J41+J44</f>
        <v>0</v>
      </c>
    </row>
    <row r="46" ht="12.75">
      <c r="A46" s="6" t="s">
        <v>49</v>
      </c>
    </row>
    <row r="49" spans="1:2" ht="12.75">
      <c r="A49" t="s">
        <v>57</v>
      </c>
      <c r="B49" s="10">
        <f>1/(1-J21*(1-J27)-J24+J28)</f>
        <v>1.3157894736842104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:N44"/>
    </sheetView>
  </sheetViews>
  <sheetFormatPr defaultColWidth="11.421875" defaultRowHeight="12.75"/>
  <cols>
    <col min="1" max="1" width="25.421875" style="0" customWidth="1"/>
    <col min="2" max="8" width="11.421875" style="0" customWidth="1"/>
    <col min="9" max="13" width="9.8515625" style="0" customWidth="1"/>
  </cols>
  <sheetData>
    <row r="1" ht="23.25">
      <c r="A1" s="4"/>
    </row>
    <row r="8" spans="2:12" ht="12.75">
      <c r="B8" s="2"/>
      <c r="I8" s="2"/>
      <c r="K8" s="2"/>
      <c r="L8" s="2"/>
    </row>
    <row r="9" spans="1:10" ht="12.75">
      <c r="A9" s="2"/>
      <c r="B9" s="2"/>
      <c r="C9" s="2"/>
      <c r="D9" s="2"/>
      <c r="E9" s="2"/>
      <c r="F9" s="2"/>
      <c r="G9" s="2"/>
      <c r="I9" s="2"/>
      <c r="J9" s="8"/>
    </row>
    <row r="10" spans="1:10" ht="12.75">
      <c r="A10" s="7"/>
      <c r="B10" s="8"/>
      <c r="C10" s="8"/>
      <c r="D10" s="8"/>
      <c r="E10" s="8"/>
      <c r="F10" s="8"/>
      <c r="G10" s="8"/>
      <c r="I10" s="2"/>
      <c r="J10" s="8"/>
    </row>
    <row r="11" spans="9:10" ht="12.75">
      <c r="I11" s="2"/>
      <c r="J11" s="8"/>
    </row>
    <row r="12" spans="1:10" ht="12.75">
      <c r="A12" s="2"/>
      <c r="B12" s="2"/>
      <c r="C12" s="2"/>
      <c r="D12" s="2"/>
      <c r="E12" s="2"/>
      <c r="F12" s="2"/>
      <c r="I12" s="2"/>
      <c r="J12" s="8"/>
    </row>
    <row r="13" spans="1:10" ht="12.75">
      <c r="A13" s="7"/>
      <c r="B13" s="8"/>
      <c r="C13" s="8"/>
      <c r="D13" s="9"/>
      <c r="E13" s="8"/>
      <c r="F13" s="8"/>
      <c r="G13" s="8"/>
      <c r="I13" s="2"/>
      <c r="J13" s="8"/>
    </row>
    <row r="14" spans="9:10" ht="12.75">
      <c r="I14" s="2"/>
      <c r="J14" s="10"/>
    </row>
    <row r="15" spans="1:10" ht="12.75">
      <c r="A15" s="2"/>
      <c r="B15" s="2"/>
      <c r="C15" s="2"/>
      <c r="D15" s="2"/>
      <c r="E15" s="2"/>
      <c r="I15" s="2"/>
      <c r="J15" s="10"/>
    </row>
    <row r="16" spans="1:10" ht="12.75">
      <c r="A16" s="7"/>
      <c r="B16" s="8"/>
      <c r="C16" s="8"/>
      <c r="D16" s="9"/>
      <c r="E16" s="8"/>
      <c r="F16" s="8"/>
      <c r="G16" s="8"/>
      <c r="I16" s="2"/>
      <c r="J16" s="10"/>
    </row>
    <row r="18" spans="1:4" ht="12.75">
      <c r="A18" s="2"/>
      <c r="B18" s="2"/>
      <c r="C18" s="2"/>
      <c r="D18" s="2"/>
    </row>
    <row r="19" spans="1:10" ht="12.75">
      <c r="A19" s="7"/>
      <c r="B19" s="8"/>
      <c r="C19" s="9"/>
      <c r="D19" s="8"/>
      <c r="E19" s="8"/>
      <c r="F19" s="8"/>
      <c r="G19" s="8"/>
      <c r="I19" s="2"/>
      <c r="J19" s="5"/>
    </row>
    <row r="20" spans="9:10" ht="12.75">
      <c r="I20" s="2"/>
      <c r="J20" s="5"/>
    </row>
    <row r="22" spans="1:2" ht="12.75">
      <c r="A22" s="2"/>
      <c r="B22" s="2"/>
    </row>
    <row r="23" spans="1:7" ht="12.75">
      <c r="A23" s="7"/>
      <c r="B23" s="8"/>
      <c r="C23" s="8"/>
      <c r="D23" s="8"/>
      <c r="E23" s="8"/>
      <c r="F23" s="8"/>
      <c r="G23" s="8"/>
    </row>
    <row r="24" spans="1:12" ht="12.75">
      <c r="A24" s="2"/>
      <c r="B24" s="2"/>
      <c r="C24" s="2"/>
      <c r="D24" s="2"/>
      <c r="E24" s="2"/>
      <c r="J24" s="2"/>
      <c r="K24" s="2"/>
      <c r="L24" s="2"/>
    </row>
    <row r="25" spans="1:12" ht="12.75">
      <c r="A25" s="7"/>
      <c r="B25" s="8"/>
      <c r="C25" s="8"/>
      <c r="D25" s="8"/>
      <c r="E25" s="8"/>
      <c r="G25" s="8"/>
      <c r="J25" s="5"/>
      <c r="K25" s="5"/>
      <c r="L25" s="5"/>
    </row>
    <row r="26" spans="1:12" ht="12.75">
      <c r="A26" s="2"/>
      <c r="B26" s="2"/>
      <c r="C26" s="2"/>
      <c r="D26" s="2"/>
      <c r="E26" s="2"/>
      <c r="J26" s="5"/>
      <c r="K26" s="5"/>
      <c r="L26" s="5"/>
    </row>
    <row r="27" spans="1:12" ht="12.75">
      <c r="A27" s="7"/>
      <c r="B27" s="8"/>
      <c r="C27" s="8"/>
      <c r="D27" s="8"/>
      <c r="E27" s="8"/>
      <c r="G27" s="8"/>
      <c r="J27" s="5"/>
      <c r="K27" s="5"/>
      <c r="L27" s="5"/>
    </row>
    <row r="28" spans="1:12" ht="12.75">
      <c r="A28" s="2"/>
      <c r="B28" s="2"/>
      <c r="C28" s="2"/>
      <c r="D28" s="2"/>
      <c r="J28" s="5"/>
      <c r="K28" s="5"/>
      <c r="L28" s="5"/>
    </row>
    <row r="29" spans="2:12" ht="12.75">
      <c r="B29" s="8"/>
      <c r="C29" s="8"/>
      <c r="D29" s="8"/>
      <c r="E29" s="8"/>
      <c r="F29" s="8"/>
      <c r="G29" s="8"/>
      <c r="J29" s="5"/>
      <c r="K29" s="5"/>
      <c r="L29" s="5"/>
    </row>
    <row r="30" spans="1:12" ht="12.75">
      <c r="A30" s="1"/>
      <c r="J30" s="5"/>
      <c r="K30" s="5"/>
      <c r="L30" s="5"/>
    </row>
    <row r="31" spans="1:12" ht="12.75">
      <c r="A31" s="2"/>
      <c r="J31" s="5"/>
      <c r="K31" s="5"/>
      <c r="L31" s="5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43" ht="12.75">
      <c r="B43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Holden</dc:creator>
  <cp:keywords/>
  <dc:description/>
  <cp:lastModifiedBy>Steinar Holden</cp:lastModifiedBy>
  <dcterms:created xsi:type="dcterms:W3CDTF">2003-10-15T19:01:10Z</dcterms:created>
  <dcterms:modified xsi:type="dcterms:W3CDTF">2015-02-23T10:27:21Z</dcterms:modified>
  <cp:category/>
  <cp:version/>
  <cp:contentType/>
  <cp:contentStatus/>
</cp:coreProperties>
</file>